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/>
  <c r="AE10" i="2"/>
  <c r="AC10" i="2"/>
  <c r="AA10" i="2"/>
  <c r="Y10" i="2"/>
  <c r="W10" i="2"/>
  <c r="U10" i="2"/>
  <c r="S10" i="2"/>
  <c r="Q10" i="2"/>
  <c r="O10" i="2"/>
  <c r="J10" i="2" l="1"/>
  <c r="AK10" i="2"/>
  <c r="N10" i="2" s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<sst xmlns="http://schemas.openxmlformats.org/spreadsheetml/2006/main" count="237" uniqueCount="120">
  <si>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</si>
  <si>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</si>
  <si>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</si>
  <si>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</si>
  <si>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</si>
  <si>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</si>
  <si>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</si>
  <si>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</si>
  <si>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</si>
  <si>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</si>
  <si>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</si>
  <si>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</si>
  <si>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</si>
  <si>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</si>
  <si>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</si>
  <si>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</si>
  <si>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</si>
  <si>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</si>
  <si>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</si>
  <si>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</si>
  <si>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</si>
  <si>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</si>
  <si>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</si>
  <si>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</si>
  <si>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</si>
  <si>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</si>
  <si>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</si>
  <si>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</si>
  <si>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</si>
  <si>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</si>
  <si>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</si>
  <si>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</si>
  <si>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</si>
  <si>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</si>
  <si>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</si>
  <si>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</si>
  <si>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</si>
  <si>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</si>
  <si>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</si>
  <si>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</si>
  <si>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</si>
  <si>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</si>
  <si>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</si>
  <si>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</si>
  <si>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</si>
  <si>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</si>
  <si>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</si>
  <si>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</si>
  <si>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</si>
  <si>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</si>
  <si>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</si>
  <si>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</si>
  <si>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</si>
  <si>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</si>
  <si>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</si>
  <si>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</si>
  <si>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</si>
  <si>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</si>
  <si>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</si>
  <si>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</si>
  <si>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</si>
  <si>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</si>
  <si>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</si>
  <si>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</si>
  <si>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</si>
  <si>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</si>
  <si>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</si>
  <si>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</si>
  <si>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</si>
  <si>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</si>
  <si>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</si>
  <si>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</si>
  <si>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</si>
  <si>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</si>
  <si>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</si>
  <si>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</si>
  <si>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</si>
  <si>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</si>
  <si>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</si>
  <si>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</si>
  <si>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</si>
  <si>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</si>
  <si>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</si>
  <si>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</si>
  <si>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</si>
  <si>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</si>
  <si>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</si>
  <si>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</si>
  <si>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</si>
  <si>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</si>
  <si>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</si>
  <si>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</si>
  <si>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</si>
  <si>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</si>
  <si>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</si>
  <si>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</si>
  <si>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</si>
  <si>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</si>
  <si>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</si>
  <si>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</si>
  <si>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</si>
  <si>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</si>
  <si>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</si>
  <si>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</si>
  <si>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</si>
  <si>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</si>
  <si>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</si>
  <si>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</si>
  <si>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</si>
  <si>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</si>
  <si>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</si>
  <si>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</si>
  <si>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</si>
  <si>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</si>
  <si>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</si>
  <si>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</si>
  <si>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</si>
  <si>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Советской Армии</t>
  </si>
  <si>
    <t>31</t>
  </si>
  <si>
    <t>Разработка проектной документации на капитальный ремонт  фундамента,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</si>
</sst>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7" zoomScale="175" zoomScaleNormal="175" workbookViewId="0">
      <selection activeCell="B50" sqref="B50:G50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1" t="str">
        <f>'исходные данные'!C10</f>
        <v>Советской Армии</v>
      </c>
      <c r="D4" s="36" t="s">
        <v>106</v>
      </c>
      <c r="E4" s="35" t="str">
        <f>'исходные данные'!D10</f>
        <v>31</v>
      </c>
    </row>
    <row r="5" spans="1:14" ht="21" customHeight="1" x14ac:dyDescent="0.2">
      <c r="A5" s="63" t="s">
        <v>113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8">
        <f>'исходные данные'!O10</f>
        <v>5251610.7059999993</v>
      </c>
      <c r="I7" s="68"/>
      <c r="J7" s="68"/>
      <c r="K7" s="68"/>
      <c r="L7" s="68"/>
      <c r="M7" s="53" t="s">
        <v>114</v>
      </c>
      <c r="N7" s="54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0</v>
      </c>
      <c r="I8" s="58"/>
      <c r="J8" s="58"/>
      <c r="K8" s="58"/>
      <c r="L8" s="59"/>
      <c r="M8" s="55" t="s">
        <v>114</v>
      </c>
      <c r="N8" s="56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8">
        <f>'исходные данные'!S10</f>
        <v>3182714.1339999996</v>
      </c>
      <c r="I9" s="68"/>
      <c r="J9" s="68"/>
      <c r="K9" s="68"/>
      <c r="L9" s="68"/>
      <c r="M9" s="53" t="s">
        <v>114</v>
      </c>
      <c r="N9" s="54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114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114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114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114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114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114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114</v>
      </c>
      <c r="N16" s="56"/>
    </row>
    <row r="17" spans="1:14" ht="18.75" customHeight="1" x14ac:dyDescent="0.2">
      <c r="A17" s="29">
        <v>11</v>
      </c>
      <c r="B17" s="71" t="s">
        <v>119</v>
      </c>
      <c r="C17" s="72"/>
      <c r="D17" s="72"/>
      <c r="E17" s="72"/>
      <c r="F17" s="72"/>
      <c r="G17" s="72"/>
      <c r="H17" s="57">
        <f>'исходные данные'!AI10</f>
        <v>113122.60799999999</v>
      </c>
      <c r="I17" s="58"/>
      <c r="J17" s="58"/>
      <c r="K17" s="58"/>
      <c r="L17" s="59"/>
      <c r="M17" s="53" t="s">
        <v>114</v>
      </c>
      <c r="N17" s="54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180494.551576</v>
      </c>
      <c r="I18" s="58"/>
      <c r="J18" s="58"/>
      <c r="K18" s="58"/>
      <c r="L18" s="59"/>
      <c r="M18" s="53" t="s">
        <v>114</v>
      </c>
      <c r="N18" s="54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8727941.9995759986</v>
      </c>
      <c r="I19" s="76"/>
      <c r="J19" s="76"/>
      <c r="K19" s="76"/>
      <c r="L19" s="76"/>
      <c r="M19" s="53"/>
      <c r="N19" s="54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7" t="s">
        <v>104</v>
      </c>
      <c r="H22" s="87"/>
      <c r="I22" s="64" t="s">
        <v>49</v>
      </c>
      <c r="J22" s="64"/>
      <c r="K22" s="64"/>
    </row>
    <row r="23" spans="1:14" ht="9" customHeight="1" x14ac:dyDescent="0.2">
      <c r="A23" s="82">
        <f>'исходные данные'!E10</f>
        <v>204147.15</v>
      </c>
      <c r="B23" s="82"/>
      <c r="C23" s="82"/>
      <c r="D23" s="82" t="s">
        <v>65</v>
      </c>
      <c r="E23" s="82"/>
      <c r="F23" s="82"/>
      <c r="G23" s="83">
        <f>'исходные данные'!AL10</f>
        <v>910198.62</v>
      </c>
      <c r="H23" s="84"/>
      <c r="I23" s="80">
        <f>H19+(G23-A23)</f>
        <v>9433993.4695759993</v>
      </c>
      <c r="J23" s="80"/>
      <c r="K23" s="80"/>
    </row>
    <row r="24" spans="1:14" ht="11.25" customHeight="1" x14ac:dyDescent="0.2">
      <c r="A24" s="81">
        <f>SUM(A23:C23)</f>
        <v>204147.15</v>
      </c>
      <c r="B24" s="81"/>
      <c r="C24" s="81"/>
      <c r="D24" s="79">
        <v>0</v>
      </c>
      <c r="E24" s="79"/>
      <c r="F24" s="79"/>
      <c r="G24" s="85">
        <f>G23</f>
        <v>910198.62</v>
      </c>
      <c r="H24" s="86"/>
      <c r="I24" s="79">
        <f>I23</f>
        <v>9433993.4695759993</v>
      </c>
      <c r="J24" s="79"/>
      <c r="K24" s="79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Советской Армии</v>
      </c>
      <c r="D38" s="36" t="s">
        <v>106</v>
      </c>
      <c r="E38" s="37" t="str">
        <f>E4</f>
        <v>31</v>
      </c>
    </row>
    <row r="39" spans="1:14" ht="21" customHeight="1" x14ac:dyDescent="0.2">
      <c r="A39" s="63" t="s">
        <v>113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8">
        <f t="shared" ref="H41:H52" si="0">H7</f>
        <v>5251610.7059999993</v>
      </c>
      <c r="I41" s="68"/>
      <c r="J41" s="68"/>
      <c r="K41" s="68"/>
      <c r="L41" s="68"/>
      <c r="M41" s="88" t="s">
        <v>114</v>
      </c>
      <c r="N41" s="89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0</v>
      </c>
      <c r="I42" s="58"/>
      <c r="J42" s="58"/>
      <c r="K42" s="58"/>
      <c r="L42" s="59"/>
      <c r="M42" s="77" t="s">
        <v>114</v>
      </c>
      <c r="N42" s="78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8">
        <f t="shared" si="0"/>
        <v>3182714.1339999996</v>
      </c>
      <c r="I43" s="68"/>
      <c r="J43" s="68"/>
      <c r="K43" s="68"/>
      <c r="L43" s="68"/>
      <c r="M43" s="88" t="s">
        <v>114</v>
      </c>
      <c r="N43" s="89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7" t="s">
        <v>114</v>
      </c>
      <c r="N44" s="78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7" t="s">
        <v>114</v>
      </c>
      <c r="N45" s="78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7" t="s">
        <v>114</v>
      </c>
      <c r="N46" s="78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7" t="s">
        <v>114</v>
      </c>
      <c r="N47" s="78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7" t="s">
        <v>114</v>
      </c>
      <c r="N48" s="78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7" t="s">
        <v>114</v>
      </c>
      <c r="N49" s="78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7" t="s">
        <v>114</v>
      </c>
      <c r="N50" s="78"/>
    </row>
    <row r="51" spans="1:14" ht="18.75" customHeight="1" x14ac:dyDescent="0.2">
      <c r="A51" s="34">
        <v>11</v>
      </c>
      <c r="B51" s="71" t="s">
        <v>119</v>
      </c>
      <c r="C51" s="72"/>
      <c r="D51" s="72"/>
      <c r="E51" s="72"/>
      <c r="F51" s="72"/>
      <c r="G51" s="72"/>
      <c r="H51" s="57">
        <f t="shared" si="0"/>
        <v>113122.60799999999</v>
      </c>
      <c r="I51" s="58"/>
      <c r="J51" s="58"/>
      <c r="K51" s="58"/>
      <c r="L51" s="59"/>
      <c r="M51" s="88" t="s">
        <v>114</v>
      </c>
      <c r="N51" s="89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180494.551576</v>
      </c>
      <c r="I52" s="58"/>
      <c r="J52" s="58"/>
      <c r="K52" s="58"/>
      <c r="L52" s="59"/>
      <c r="M52" s="88" t="s">
        <v>114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8727941.9995759986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7" t="s">
        <v>104</v>
      </c>
      <c r="H56" s="87"/>
      <c r="I56" s="64" t="s">
        <v>49</v>
      </c>
      <c r="J56" s="64"/>
      <c r="K56" s="64"/>
    </row>
    <row r="57" spans="1:14" ht="9" customHeight="1" x14ac:dyDescent="0.2">
      <c r="A57" s="82">
        <f>A23</f>
        <v>204147.15</v>
      </c>
      <c r="B57" s="82"/>
      <c r="C57" s="82"/>
      <c r="D57" s="82" t="s">
        <v>65</v>
      </c>
      <c r="E57" s="82"/>
      <c r="F57" s="82"/>
      <c r="G57" s="83">
        <f>G23</f>
        <v>910198.62</v>
      </c>
      <c r="H57" s="84"/>
      <c r="I57" s="80">
        <f>I23</f>
        <v>9433993.4695759993</v>
      </c>
      <c r="J57" s="80"/>
      <c r="K57" s="80"/>
    </row>
    <row r="58" spans="1:14" ht="15.75" customHeight="1" x14ac:dyDescent="0.2">
      <c r="A58" s="81">
        <f>SUM(A57:C57)</f>
        <v>204147.15</v>
      </c>
      <c r="B58" s="81"/>
      <c r="C58" s="81"/>
      <c r="D58" s="79">
        <v>0</v>
      </c>
      <c r="E58" s="79"/>
      <c r="F58" s="79"/>
      <c r="G58" s="85">
        <f>G57</f>
        <v>910198.62</v>
      </c>
      <c r="H58" s="86"/>
      <c r="I58" s="79">
        <f>I57</f>
        <v>9433993.4695759993</v>
      </c>
      <c r="J58" s="79"/>
      <c r="K58" s="79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г. Псков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г. Псков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Советской Армии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31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49" customFormat="1" ht="21" x14ac:dyDescent="0.25">
      <c r="A10" s="38">
        <v>21</v>
      </c>
      <c r="B10" s="39" t="s">
        <v>116</v>
      </c>
      <c r="C10" s="39" t="s">
        <v>117</v>
      </c>
      <c r="D10" s="40" t="s">
        <v>118</v>
      </c>
      <c r="E10" s="41">
        <v>204147.15</v>
      </c>
      <c r="F10" s="42" t="s">
        <v>116</v>
      </c>
      <c r="G10" s="38">
        <v>1957</v>
      </c>
      <c r="H10" s="38">
        <v>385.4</v>
      </c>
      <c r="I10" s="38">
        <v>233.8</v>
      </c>
      <c r="J10" s="41">
        <f t="shared" ref="J10" si="0">O10+Q10+S10+U10+W10+Y10+AA10+AC10+AE10+AG10+AI10+AK10</f>
        <v>8727941.9995759986</v>
      </c>
      <c r="K10" s="43"/>
      <c r="L10" s="38"/>
      <c r="M10" s="38"/>
      <c r="N10" s="41">
        <f t="shared" ref="N10" si="1">O10+Q10+S10+U10+W10+Y10+AA10+AC10+AE10+AG10+AI10+AK10</f>
        <v>8727941.9995759986</v>
      </c>
      <c r="O10" s="41">
        <f t="shared" ref="O10" si="2">P10*H10</f>
        <v>5251610.7059999993</v>
      </c>
      <c r="P10" s="44">
        <v>13626.39</v>
      </c>
      <c r="Q10" s="41">
        <f t="shared" ref="Q10" si="3">R10*H10</f>
        <v>0</v>
      </c>
      <c r="R10" s="44"/>
      <c r="S10" s="45">
        <f t="shared" ref="S10" si="4">T10*H10</f>
        <v>3182714.1339999996</v>
      </c>
      <c r="T10" s="46">
        <v>8258.2099999999991</v>
      </c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113122.60799999999</v>
      </c>
      <c r="AJ10" s="44">
        <f>151.77+141.75</f>
        <v>293.52</v>
      </c>
      <c r="AK10" s="41">
        <f t="shared" ref="AK10" si="12">(O10+Q10+S10+U10+W10+Y10+AA10+AC10+AE10+AG10)*0.0214</f>
        <v>180494.551576</v>
      </c>
      <c r="AL10" s="48">
        <v>910198.62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г. Псков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г. Псков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Советской Армии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31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г. Псков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г. Псков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Советской Армии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31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г. Псков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г. Псков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Советской Армии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31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г. Псков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г. Псков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Советской Армии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31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2024-01-24T08:25:40Z</dcterms:modified>
</cp:coreProperties>
</file>