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E10" i="2"/>
  <c r="AC10" i="2"/>
  <c r="AA10" i="2"/>
  <c r="Y10" i="2"/>
  <c r="W10" i="2"/>
  <c r="U10" i="2"/>
  <c r="S10" i="2"/>
  <c r="Q10" i="2"/>
  <c r="O10" i="2"/>
  <c r="AK10" i="2" s="1"/>
  <c r="J10" i="2" l="1"/>
  <c r="N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<sst xmlns="http://schemas.openxmlformats.org/spreadsheetml/2006/main" count="237" uniqueCount="120">
  <si>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</si>
  <si>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</si>
  <si>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</si>
  <si>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</si>
  <si>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</si>
  <si>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</si>
  <si>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</si>
  <si>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</si>
  <si>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</si>
  <si>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</si>
  <si>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</si>
  <si>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</si>
  <si>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</si>
  <si>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</si>
  <si>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</si>
  <si>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</si>
  <si>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</si>
  <si>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</si>
  <si>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</si>
  <si>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</si>
  <si>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</si>
  <si>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</si>
  <si>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</si>
  <si>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</si>
  <si>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</si>
  <si>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</si>
  <si>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</si>
  <si>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</si>
  <si>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</si>
  <si>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</si>
  <si>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</si>
  <si>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</si>
  <si>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</si>
  <si>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</si>
  <si>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</si>
  <si>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</si>
  <si>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</si>
  <si>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</si>
  <si>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</si>
  <si>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</si>
  <si>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</si>
  <si>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</si>
  <si>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</si>
  <si>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</si>
  <si>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</si>
  <si>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</si>
  <si>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</si>
  <si>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</si>
  <si>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</si>
  <si>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</si>
  <si>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</si>
  <si>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</si>
  <si>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</si>
  <si>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</si>
  <si>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</si>
  <si>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</si>
  <si>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</si>
  <si>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</si>
  <si>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</si>
  <si>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</si>
  <si>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</si>
  <si>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</si>
  <si>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</si>
  <si>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</si>
  <si>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</si>
  <si>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</si>
  <si>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</si>
  <si>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</si>
  <si>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</si>
  <si>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</si>
  <si>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</si>
  <si>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</si>
  <si>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</si>
  <si>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</si>
  <si>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</si>
  <si>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</si>
  <si>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</si>
  <si>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</si>
  <si>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</si>
  <si>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</si>
  <si>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</si>
  <si>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</si>
  <si>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</si>
  <si>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</si>
  <si>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</si>
  <si>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</si>
  <si>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</si>
  <si>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</si>
  <si>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</si>
  <si>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</si>
  <si>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</si>
  <si>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</si>
  <si>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</si>
  <si>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</si>
  <si>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</si>
  <si>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</si>
  <si>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</si>
  <si>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</si>
  <si>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</si>
  <si>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</si>
  <si>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</si>
  <si>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</si>
  <si>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</si>
  <si>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</si>
  <si>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</si>
  <si>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</si>
  <si>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</si>
  <si>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</si>
  <si>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</si>
  <si>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</si>
  <si>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</si>
  <si>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</si>
  <si>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</si>
  <si>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</si>
  <si>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</si>
  <si>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</si>
  <si>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</si>
  <si>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Максима Горького</t>
  </si>
  <si>
    <t>51</t>
  </si>
  <si>
    <t>Разработка проектной документации на капитальный ремонт  системы хвс, гвс, электроснабжения,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</si>
</sst>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43" sqref="B43:G43"/>
    </sheetView>
  </sheetViews>
  <sheetFormatPr defaultColWidth="8.85546875" defaultRowHeight="11.25" x14ac:dyDescent="0.2"/>
  <cols>
    <col min="1" max="1" width="7.42578125" style="27" customWidth="1"/>
    <col min="2" max="2" width="2.2851562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52" t="str">
        <f>'исходные данные'!C10</f>
        <v>Максима Горького</v>
      </c>
      <c r="D4" s="36" t="s">
        <v>106</v>
      </c>
      <c r="E4" s="35" t="str">
        <f>'исходные данные'!D10</f>
        <v>51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114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6342301.8680000007</v>
      </c>
      <c r="I11" s="73"/>
      <c r="J11" s="73"/>
      <c r="K11" s="73"/>
      <c r="L11" s="74"/>
      <c r="M11" s="89" t="s">
        <v>114</v>
      </c>
      <c r="N11" s="90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4637727.6960000005</v>
      </c>
      <c r="I12" s="73"/>
      <c r="J12" s="73"/>
      <c r="K12" s="73"/>
      <c r="L12" s="74"/>
      <c r="M12" s="89" t="s">
        <v>114</v>
      </c>
      <c r="N12" s="90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8397740.3440000005</v>
      </c>
      <c r="I13" s="73"/>
      <c r="J13" s="73"/>
      <c r="K13" s="73"/>
      <c r="L13" s="74"/>
      <c r="M13" s="89" t="s">
        <v>114</v>
      </c>
      <c r="N13" s="90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12043292.520000001</v>
      </c>
      <c r="I14" s="73"/>
      <c r="J14" s="73"/>
      <c r="K14" s="73"/>
      <c r="L14" s="74"/>
      <c r="M14" s="89" t="s">
        <v>114</v>
      </c>
      <c r="N14" s="90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119</v>
      </c>
      <c r="C17" s="71"/>
      <c r="D17" s="71"/>
      <c r="E17" s="71"/>
      <c r="F17" s="71"/>
      <c r="G17" s="71"/>
      <c r="H17" s="72">
        <f>'исходные данные'!AI10</f>
        <v>3208357.5159999998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672410.73595920007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35301830.679959208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4060929.24</v>
      </c>
      <c r="B23" s="60"/>
      <c r="C23" s="60"/>
      <c r="D23" s="60" t="s">
        <v>65</v>
      </c>
      <c r="E23" s="60"/>
      <c r="F23" s="60"/>
      <c r="G23" s="61">
        <f>'исходные данные'!AL10</f>
        <v>2446904.06</v>
      </c>
      <c r="H23" s="62"/>
      <c r="I23" s="63">
        <f>H19+(G23-A23)</f>
        <v>33687805.499959208</v>
      </c>
      <c r="J23" s="63"/>
      <c r="K23" s="63"/>
    </row>
    <row r="24" spans="1:14" ht="11.25" customHeight="1" x14ac:dyDescent="0.2">
      <c r="A24" s="54">
        <f>SUM(A23:C23)</f>
        <v>4060929.24</v>
      </c>
      <c r="B24" s="54"/>
      <c r="C24" s="54"/>
      <c r="D24" s="55">
        <v>0</v>
      </c>
      <c r="E24" s="55"/>
      <c r="F24" s="55"/>
      <c r="G24" s="56">
        <f>G23</f>
        <v>2446904.06</v>
      </c>
      <c r="H24" s="57"/>
      <c r="I24" s="55">
        <f>I23</f>
        <v>33687805.499959208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Псков</v>
      </c>
      <c r="B38" s="51" t="s">
        <v>107</v>
      </c>
      <c r="C38" s="27" t="str">
        <f>C4</f>
        <v>Максима Горького</v>
      </c>
      <c r="D38" s="36" t="s">
        <v>106</v>
      </c>
      <c r="E38" s="37" t="str">
        <f>E4</f>
        <v>51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114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6342301.8680000007</v>
      </c>
      <c r="I45" s="73"/>
      <c r="J45" s="73"/>
      <c r="K45" s="73"/>
      <c r="L45" s="74"/>
      <c r="M45" s="75" t="s">
        <v>114</v>
      </c>
      <c r="N45" s="76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4637727.6960000005</v>
      </c>
      <c r="I46" s="73"/>
      <c r="J46" s="73"/>
      <c r="K46" s="73"/>
      <c r="L46" s="74"/>
      <c r="M46" s="75" t="s">
        <v>114</v>
      </c>
      <c r="N46" s="76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8397740.3440000005</v>
      </c>
      <c r="I47" s="73"/>
      <c r="J47" s="73"/>
      <c r="K47" s="73"/>
      <c r="L47" s="74"/>
      <c r="M47" s="75" t="s">
        <v>114</v>
      </c>
      <c r="N47" s="76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12043292.520000001</v>
      </c>
      <c r="I48" s="73"/>
      <c r="J48" s="73"/>
      <c r="K48" s="73"/>
      <c r="L48" s="74"/>
      <c r="M48" s="75" t="s">
        <v>114</v>
      </c>
      <c r="N48" s="76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119</v>
      </c>
      <c r="C51" s="71"/>
      <c r="D51" s="71"/>
      <c r="E51" s="71"/>
      <c r="F51" s="71"/>
      <c r="G51" s="71"/>
      <c r="H51" s="72">
        <f t="shared" si="0"/>
        <v>3208357.5159999998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672410.73595920007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35301830.679959208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4060929.24</v>
      </c>
      <c r="B57" s="60"/>
      <c r="C57" s="60"/>
      <c r="D57" s="60" t="s">
        <v>65</v>
      </c>
      <c r="E57" s="60"/>
      <c r="F57" s="60"/>
      <c r="G57" s="61">
        <f>G23</f>
        <v>2446904.06</v>
      </c>
      <c r="H57" s="62"/>
      <c r="I57" s="63">
        <f>I23</f>
        <v>33687805.499959208</v>
      </c>
      <c r="J57" s="63"/>
      <c r="K57" s="63"/>
    </row>
    <row r="58" spans="1:14" ht="15.75" customHeight="1" x14ac:dyDescent="0.2">
      <c r="A58" s="54">
        <f>SUM(A57:C57)</f>
        <v>4060929.24</v>
      </c>
      <c r="B58" s="54"/>
      <c r="C58" s="54"/>
      <c r="D58" s="55">
        <v>0</v>
      </c>
      <c r="E58" s="55"/>
      <c r="F58" s="55"/>
      <c r="G58" s="56">
        <f>G57</f>
        <v>2446904.06</v>
      </c>
      <c r="H58" s="57"/>
      <c r="I58" s="55">
        <f>I57</f>
        <v>33687805.499959208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Псков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Псков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Максима Горького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51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10</v>
      </c>
      <c r="B10" s="39" t="s">
        <v>116</v>
      </c>
      <c r="C10" s="40" t="s">
        <v>117</v>
      </c>
      <c r="D10" s="41" t="s">
        <v>118</v>
      </c>
      <c r="E10" s="42">
        <v>4060929.24</v>
      </c>
      <c r="F10" s="43" t="s">
        <v>116</v>
      </c>
      <c r="G10" s="38">
        <v>1976</v>
      </c>
      <c r="H10" s="38">
        <v>6928.6</v>
      </c>
      <c r="I10" s="38">
        <v>3952.6</v>
      </c>
      <c r="J10" s="42">
        <f t="shared" ref="J10" si="0">O10+Q10+S10+U10+W10+Y10+AA10+AC10+AE10+AG10+AI10+AK10</f>
        <v>35301830.679959208</v>
      </c>
      <c r="K10" s="44"/>
      <c r="L10" s="38"/>
      <c r="M10" s="38"/>
      <c r="N10" s="42">
        <f t="shared" ref="N10" si="1">O10+Q10+S10+U10+W10+Y10+AA10+AC10+AE10+AG10+AI10+AK10</f>
        <v>35301830.679959208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6342301.8680000007</v>
      </c>
      <c r="X10" s="45">
        <v>915.38</v>
      </c>
      <c r="Y10" s="42">
        <f t="shared" ref="Y10" si="7">Z10*H10</f>
        <v>4637727.6960000005</v>
      </c>
      <c r="Z10" s="45">
        <v>669.36</v>
      </c>
      <c r="AA10" s="42">
        <f t="shared" ref="AA10" si="8">AB10*H10</f>
        <v>8397740.3440000005</v>
      </c>
      <c r="AB10" s="45">
        <v>1212.04</v>
      </c>
      <c r="AC10" s="42">
        <f t="shared" ref="AC10" si="9">AD10*H10</f>
        <v>12043292.520000001</v>
      </c>
      <c r="AD10" s="45">
        <v>1738.2</v>
      </c>
      <c r="AE10" s="42">
        <f t="shared" ref="AE10" si="10">AF10*H10</f>
        <v>0</v>
      </c>
      <c r="AF10" s="45"/>
      <c r="AG10" s="42"/>
      <c r="AH10" s="42"/>
      <c r="AI10" s="48">
        <f t="shared" ref="AI10" si="11">H10*AJ10</f>
        <v>3208357.5159999998</v>
      </c>
      <c r="AJ10" s="45">
        <f>123.36+123.36+62.94+153.4</f>
        <v>463.05999999999995</v>
      </c>
      <c r="AK10" s="42">
        <f t="shared" ref="AK10" si="12">(O10+Q10+S10+U10+W10+Y10+AA10+AC10+AE10+AG10)*0.0214</f>
        <v>672410.73595920007</v>
      </c>
      <c r="AL10" s="49">
        <v>2446904.06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Псков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Псков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Максима Горького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51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Псков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Псков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Максима Горького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51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Псков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Псков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Максима Горького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51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Псков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Псков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Максима Горького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51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2024-01-24T08:05:00Z</dcterms:modified>
</cp:coreProperties>
</file>